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Owner\Desktop\HSSTAT\"/>
    </mc:Choice>
  </mc:AlternateContent>
  <xr:revisionPtr revIDLastSave="0" documentId="8_{9ECE4467-526C-427D-9CF9-1697D3C8E3DC}" xr6:coauthVersionLast="46" xr6:coauthVersionMax="46" xr10:uidLastSave="{00000000-0000-0000-0000-000000000000}"/>
  <bookViews>
    <workbookView xWindow="1836" yWindow="2184" windowWidth="15180" windowHeight="9396" xr2:uid="{00000000-000D-0000-FFFF-FFFF00000000}"/>
  </bookViews>
  <sheets>
    <sheet name="About This Tool" sheetId="3" r:id="rId1"/>
    <sheet name="Staff Costs Forecasting Tool" sheetId="1" r:id="rId2"/>
    <sheet name="Revenue Forecasting Examp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F19" i="2" s="1"/>
  <c r="E14" i="2"/>
  <c r="F14" i="2" s="1"/>
  <c r="E13" i="2"/>
  <c r="F13" i="2" s="1"/>
  <c r="E8" i="2"/>
  <c r="G8" i="2" s="1"/>
  <c r="H8" i="2" s="1"/>
  <c r="E7" i="2"/>
  <c r="G7" i="2" s="1"/>
  <c r="H7" i="2" s="1"/>
  <c r="E6" i="2"/>
  <c r="G6" i="2" s="1"/>
  <c r="H6" i="2" s="1"/>
  <c r="G6" i="1" l="1"/>
  <c r="O6" i="1" s="1"/>
  <c r="F7" i="1"/>
  <c r="G7" i="1"/>
  <c r="H7" i="1" s="1"/>
  <c r="F8" i="1"/>
  <c r="G8" i="1"/>
  <c r="J8" i="1" s="1"/>
  <c r="K6" i="1"/>
  <c r="F6" i="1"/>
  <c r="F9" i="1" l="1"/>
  <c r="N7" i="1"/>
  <c r="L7" i="1"/>
  <c r="I7" i="1"/>
  <c r="O7" i="1"/>
  <c r="J7" i="1"/>
  <c r="P7" i="1"/>
  <c r="L8" i="1"/>
  <c r="I8" i="1"/>
  <c r="H8" i="1"/>
  <c r="O8" i="1"/>
  <c r="N8" i="1"/>
  <c r="P6" i="1"/>
  <c r="J6" i="1"/>
  <c r="L6" i="1"/>
  <c r="N6" i="1"/>
  <c r="H6" i="1"/>
  <c r="I6" i="1"/>
  <c r="Q7" i="1" l="1"/>
  <c r="S7" i="1" s="1"/>
  <c r="T7" i="1" s="1"/>
  <c r="P8" i="1"/>
  <c r="Q8" i="1" s="1"/>
  <c r="S8" i="1" s="1"/>
  <c r="T8" i="1" s="1"/>
  <c r="Q6" i="1"/>
  <c r="S6" i="1" l="1"/>
  <c r="Q9" i="1"/>
  <c r="T6" i="1" l="1"/>
  <c r="T9" i="1" s="1"/>
  <c r="S9" i="1"/>
</calcChain>
</file>

<file path=xl/sharedStrings.xml><?xml version="1.0" encoding="utf-8"?>
<sst xmlns="http://schemas.openxmlformats.org/spreadsheetml/2006/main" count="59" uniqueCount="50">
  <si>
    <t>Employee</t>
  </si>
  <si>
    <t>Position Title</t>
  </si>
  <si>
    <t>Base Hours</t>
  </si>
  <si>
    <t>Life/AD&amp;D Insurance</t>
  </si>
  <si>
    <t>Total Fringe Benefits</t>
  </si>
  <si>
    <t>Case Manager</t>
  </si>
  <si>
    <t>John Doe</t>
  </si>
  <si>
    <t>% of time billable</t>
  </si>
  <si>
    <t>Position</t>
  </si>
  <si>
    <t>Rate</t>
  </si>
  <si>
    <t># of Clients</t>
  </si>
  <si>
    <t>Total Monthly Revenue</t>
  </si>
  <si>
    <t>Total Annual Revenue</t>
  </si>
  <si>
    <t>Total Annual Cost</t>
  </si>
  <si>
    <t>Total Monthly Cost</t>
  </si>
  <si>
    <t>Total as of July 1</t>
  </si>
  <si>
    <t>Housing Consultation Worker</t>
  </si>
  <si>
    <t>Current Total</t>
  </si>
  <si>
    <t>2021 Pay Rate</t>
  </si>
  <si>
    <t>FICA</t>
  </si>
  <si>
    <t>Medicare</t>
  </si>
  <si>
    <t>SUTA</t>
  </si>
  <si>
    <t>LTD</t>
  </si>
  <si>
    <t>Health Insurance</t>
  </si>
  <si>
    <t>Workers' Comp</t>
  </si>
  <si>
    <t>Retirement</t>
  </si>
  <si>
    <t xml:space="preserve"> Retirement Match</t>
  </si>
  <si>
    <t>TOTAL</t>
  </si>
  <si>
    <t>FRINGE BENEFITS</t>
  </si>
  <si>
    <t>PERSONNEL COSTS</t>
  </si>
  <si>
    <t>Weekly Assessments</t>
  </si>
  <si>
    <t>Daily Rate</t>
  </si>
  <si>
    <t># of Days</t>
  </si>
  <si>
    <t>Transition/Sustaining Worker</t>
  </si>
  <si>
    <t># of units / week</t>
  </si>
  <si>
    <t># of hours worked / week</t>
  </si>
  <si>
    <t>Revenue Forecasting Examples</t>
  </si>
  <si>
    <t>Staff Costs Forecasting Tool</t>
  </si>
  <si>
    <t>STABILIZATION EXAMPLES</t>
  </si>
  <si>
    <t>CONSULTATION EXAMPLES</t>
  </si>
  <si>
    <t>HOUSING SUPPORT SUPPLEMENTAL RATE EXAMPLE</t>
  </si>
  <si>
    <t>Annual Salary</t>
  </si>
  <si>
    <t>Note: The total annual cost for John Doe from the Staff Costs Forecasting Tool was $65,045.41. If he only provides Housing Transition and Sustaining Services, to break even, a little more than 45% of his time needs to be billable: from this tool, we see that an employee dedicating 46% of their time to billable Transition and Sustaining Services will generate $65,713.02 in annual revenue.</t>
  </si>
  <si>
    <t>Note: The total annual cost for John Doe from the Staff Costs Forecasting Tool was $65,045.41. If he only does Housing Consultations, to break even, he needs to complete 8 assessments each week: from this tool, we see that an employee completing 8 assessments/week will generate $72,475.52 in annual revenue.</t>
  </si>
  <si>
    <t>About This Tool</t>
  </si>
  <si>
    <t>CSH Services Budget Tool</t>
  </si>
  <si>
    <t>CSH Services Budget Tool Companion Guide</t>
  </si>
  <si>
    <t>HSS-TA Team Resources &amp; Tools webpage</t>
  </si>
  <si>
    <t>Related resources from the HSS-TA Team:</t>
  </si>
  <si>
    <r>
      <t xml:space="preserve">The Simple HSS Budget Forecasting Tool was created by the Housing Stabilization Services Technical Assistance Team (HSS-TA Team), which is a partnership between CSH, Ei-Consultants, MESH, and North Star Policy Consulting. </t>
    </r>
    <r>
      <rPr>
        <b/>
        <sz val="11"/>
        <color theme="1"/>
        <rFont val="Arial"/>
        <family val="2"/>
      </rPr>
      <t>This tool is NOT a substitute for official guidance from DHS.</t>
    </r>
    <r>
      <rPr>
        <sz val="11"/>
        <color theme="1"/>
        <rFont val="Arial"/>
        <family val="2"/>
      </rPr>
      <t xml:space="preserve">
This tool is intended to help your agency think about direct staff costs and revenue. It is intended to be a simplified version of a budgeting tool, meant to visualize how much revenue Housing Stabilization Services could generate for your agency, as well as how much billable time each staff person will need to work in order to break even to cover the costs of their pay. Please note that </t>
    </r>
    <r>
      <rPr>
        <b/>
        <sz val="11"/>
        <color theme="1"/>
        <rFont val="Arial"/>
        <family val="2"/>
      </rPr>
      <t>this tool does NOT include all the possible costs associated with HSS</t>
    </r>
    <r>
      <rPr>
        <sz val="11"/>
        <color theme="1"/>
        <rFont val="Arial"/>
        <family val="2"/>
      </rPr>
      <t xml:space="preserve"> such as medical billing, staff training, supervising staff, travel, EHR software that you may choose to purchase, etc. A more detailed Services Budget Tool that does include these factors is available on the HSS-TA Team section of the MESH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</si>
</sst>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
    <numFmt numFmtId="165" formatCode="_(* #,##0_);_(* \(#,##0\);_(* &quot;-&quot;??_);_(@_)"/>
  </numFmts>
  <fonts count="20" x14ac:knownFonts="1">
    <font>
      <sz val="11"/>
      <color theme="1"/>
      <name val="Calibri"/>
      <family val="2"/>
      <scheme val="minor"/>
    </font>
    <font>
      <sz val="10"/>
      <name val="Arial"/>
      <family val="2"/>
    </font>
    <font>
      <b/>
      <sz val="10"/>
      <name val="Arial"/>
      <family val="2"/>
    </font>
    <font>
      <sz val="8"/>
      <name val="Arial"/>
      <family val="2"/>
    </font>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20"/>
      <color theme="0"/>
      <name val="Arial"/>
      <family val="2"/>
    </font>
    <font>
      <sz val="20"/>
      <color theme="0"/>
      <name val="Arial"/>
      <family val="2"/>
    </font>
    <font>
      <b/>
      <sz val="12"/>
      <name val="Arial"/>
      <family val="2"/>
    </font>
    <font>
      <b/>
      <sz val="12"/>
      <color theme="0"/>
      <name val="Arial"/>
      <family val="2"/>
    </font>
    <font>
      <b/>
      <sz val="14"/>
      <color theme="1"/>
      <name val="Arial"/>
      <family val="2"/>
    </font>
    <font>
      <sz val="10"/>
      <color theme="0"/>
      <name val="Arial"/>
      <family val="2"/>
    </font>
    <font>
      <sz val="8.5"/>
      <color theme="1"/>
      <name val="Arial"/>
      <family val="2"/>
    </font>
    <font>
      <i/>
      <sz val="8.5"/>
      <color theme="1"/>
      <name val="Arial"/>
      <family val="2"/>
    </font>
    <font>
      <b/>
      <sz val="12"/>
      <color theme="1"/>
      <name val="Arial"/>
      <family val="2"/>
    </font>
    <font>
      <u/>
      <sz val="11"/>
      <color theme="10"/>
      <name val="Calibri"/>
      <family val="2"/>
      <scheme val="minor"/>
    </font>
    <font>
      <u/>
      <sz val="11"/>
      <color theme="1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0F5FA"/>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thin">
        <color indexed="64"/>
      </left>
      <right style="thick">
        <color auto="1"/>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ck">
        <color auto="1"/>
      </bottom>
      <diagonal/>
    </border>
    <border>
      <left style="medium">
        <color indexed="64"/>
      </left>
      <right/>
      <top style="medium">
        <color indexed="64"/>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0" fontId="18" fillId="0" borderId="0" applyNumberFormat="0" applyFill="0" applyBorder="0" applyAlignment="0" applyProtection="0"/>
  </cellStyleXfs>
  <cellXfs count="124">
    <xf numFmtId="0" fontId="0" fillId="0" borderId="0" xfId="0"/>
    <xf numFmtId="0" fontId="6" fillId="0" borderId="0" xfId="0" applyFont="1"/>
    <xf numFmtId="0" fontId="8" fillId="0" borderId="0" xfId="0" applyFont="1"/>
    <xf numFmtId="0" fontId="10" fillId="0" borderId="0" xfId="0" applyFont="1" applyFill="1"/>
    <xf numFmtId="164" fontId="10" fillId="0" borderId="0" xfId="0" applyNumberFormat="1" applyFont="1" applyFill="1"/>
    <xf numFmtId="0" fontId="6" fillId="0" borderId="0" xfId="0" applyFont="1" applyAlignment="1">
      <alignment wrapText="1"/>
    </xf>
    <xf numFmtId="0" fontId="6" fillId="0" borderId="1" xfId="0" applyFont="1" applyBorder="1"/>
    <xf numFmtId="164" fontId="6" fillId="0" borderId="0" xfId="0" applyNumberFormat="1" applyFont="1"/>
    <xf numFmtId="9" fontId="6" fillId="0" borderId="1" xfId="0" applyNumberFormat="1" applyFont="1" applyBorder="1" applyAlignment="1">
      <alignment wrapText="1"/>
    </xf>
    <xf numFmtId="1" fontId="6" fillId="0" borderId="1" xfId="0" applyNumberFormat="1" applyFont="1" applyBorder="1" applyAlignment="1">
      <alignment wrapText="1"/>
    </xf>
    <xf numFmtId="9" fontId="6" fillId="0" borderId="0" xfId="0" applyNumberFormat="1" applyFont="1" applyAlignment="1">
      <alignment wrapText="1"/>
    </xf>
    <xf numFmtId="4" fontId="1" fillId="3" borderId="1" xfId="0" applyNumberFormat="1" applyFont="1" applyFill="1" applyBorder="1" applyAlignment="1">
      <alignment wrapText="1"/>
    </xf>
    <xf numFmtId="0" fontId="6" fillId="3" borderId="0" xfId="0" applyFont="1" applyFill="1"/>
    <xf numFmtId="0" fontId="6" fillId="3" borderId="0" xfId="0" applyFont="1" applyFill="1" applyAlignment="1">
      <alignment wrapText="1"/>
    </xf>
    <xf numFmtId="164" fontId="6" fillId="3" borderId="0" xfId="0" applyNumberFormat="1" applyFont="1" applyFill="1" applyBorder="1"/>
    <xf numFmtId="0" fontId="8" fillId="0" borderId="0" xfId="0" applyFont="1" applyFill="1"/>
    <xf numFmtId="0" fontId="6" fillId="0" borderId="0" xfId="0" applyFont="1" applyFill="1"/>
    <xf numFmtId="164" fontId="1" fillId="3" borderId="2" xfId="0" applyNumberFormat="1" applyFont="1" applyFill="1" applyBorder="1" applyAlignment="1">
      <alignment wrapText="1"/>
    </xf>
    <xf numFmtId="164" fontId="1" fillId="3" borderId="3" xfId="0" applyNumberFormat="1" applyFont="1" applyFill="1" applyBorder="1" applyAlignment="1">
      <alignment wrapText="1"/>
    </xf>
    <xf numFmtId="4" fontId="1" fillId="3" borderId="2" xfId="0" applyNumberFormat="1" applyFont="1" applyFill="1" applyBorder="1" applyAlignment="1">
      <alignment wrapText="1"/>
    </xf>
    <xf numFmtId="4" fontId="1" fillId="3" borderId="3" xfId="0" applyNumberFormat="1" applyFont="1" applyFill="1" applyBorder="1" applyAlignment="1">
      <alignment wrapText="1"/>
    </xf>
    <xf numFmtId="4" fontId="1" fillId="3" borderId="4" xfId="0" applyNumberFormat="1" applyFont="1" applyFill="1" applyBorder="1" applyAlignment="1">
      <alignment wrapText="1"/>
    </xf>
    <xf numFmtId="0" fontId="12" fillId="3" borderId="0" xfId="0" applyFont="1" applyFill="1" applyBorder="1" applyAlignment="1">
      <alignment vertical="center"/>
    </xf>
    <xf numFmtId="0" fontId="1" fillId="3" borderId="9" xfId="2" applyFont="1" applyFill="1" applyBorder="1"/>
    <xf numFmtId="0" fontId="1" fillId="3" borderId="11" xfId="2" applyFont="1" applyFill="1" applyBorder="1"/>
    <xf numFmtId="0" fontId="8" fillId="3" borderId="13" xfId="0" applyFont="1" applyFill="1" applyBorder="1"/>
    <xf numFmtId="0" fontId="8" fillId="3" borderId="14" xfId="0" applyFont="1" applyFill="1" applyBorder="1" applyAlignment="1">
      <alignment wrapText="1"/>
    </xf>
    <xf numFmtId="0" fontId="8" fillId="3" borderId="14" xfId="0" applyFont="1" applyFill="1" applyBorder="1"/>
    <xf numFmtId="0" fontId="12" fillId="3" borderId="14" xfId="0" applyFont="1" applyFill="1" applyBorder="1" applyAlignment="1">
      <alignment vertical="center"/>
    </xf>
    <xf numFmtId="44" fontId="7" fillId="5" borderId="15" xfId="3" applyFont="1" applyFill="1" applyBorder="1"/>
    <xf numFmtId="44" fontId="7" fillId="5" borderId="18" xfId="3" applyFont="1" applyFill="1" applyBorder="1"/>
    <xf numFmtId="0" fontId="1" fillId="3" borderId="5" xfId="1" applyFont="1" applyFill="1" applyBorder="1" applyAlignment="1">
      <alignment wrapText="1"/>
    </xf>
    <xf numFmtId="0" fontId="1" fillId="3" borderId="19" xfId="1" applyFont="1" applyFill="1" applyBorder="1" applyAlignment="1">
      <alignment wrapText="1"/>
    </xf>
    <xf numFmtId="165" fontId="14" fillId="3" borderId="20" xfId="1" applyNumberFormat="1" applyFont="1" applyFill="1" applyBorder="1" applyAlignment="1">
      <alignment wrapText="1"/>
    </xf>
    <xf numFmtId="0" fontId="8" fillId="3" borderId="21" xfId="0" applyFont="1" applyFill="1" applyBorder="1"/>
    <xf numFmtId="0" fontId="16" fillId="3" borderId="0" xfId="0" applyFont="1" applyFill="1" applyAlignment="1">
      <alignment horizontal="center" vertical="center" wrapText="1"/>
    </xf>
    <xf numFmtId="0" fontId="16" fillId="0" borderId="0" xfId="0" applyFont="1" applyBorder="1" applyAlignment="1">
      <alignment horizontal="center" vertical="center" wrapText="1"/>
    </xf>
    <xf numFmtId="164" fontId="15" fillId="3" borderId="0" xfId="0" applyNumberFormat="1" applyFont="1" applyFill="1" applyBorder="1" applyAlignment="1">
      <alignment horizontal="center" vertical="center" wrapText="1"/>
    </xf>
    <xf numFmtId="0" fontId="8" fillId="3" borderId="0" xfId="0" applyFont="1" applyFill="1" applyBorder="1"/>
    <xf numFmtId="0" fontId="8" fillId="3" borderId="0" xfId="0" applyFont="1" applyFill="1" applyBorder="1" applyAlignment="1">
      <alignment wrapText="1"/>
    </xf>
    <xf numFmtId="0" fontId="8" fillId="3" borderId="0" xfId="0" applyFont="1" applyFill="1" applyBorder="1" applyAlignment="1">
      <alignment horizontal="center"/>
    </xf>
    <xf numFmtId="0" fontId="7" fillId="3" borderId="0" xfId="0" applyFont="1" applyFill="1" applyBorder="1"/>
    <xf numFmtId="44" fontId="7" fillId="3" borderId="0" xfId="3" applyFont="1" applyFill="1" applyBorder="1"/>
    <xf numFmtId="0" fontId="2" fillId="4" borderId="9"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0" xfId="1" applyFont="1" applyFill="1" applyBorder="1" applyAlignment="1">
      <alignment vertical="center"/>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5" xfId="0" applyFont="1" applyFill="1" applyBorder="1" applyAlignment="1">
      <alignment horizontal="center" vertical="center" wrapText="1"/>
    </xf>
    <xf numFmtId="44" fontId="6" fillId="0" borderId="5" xfId="3" applyFont="1" applyBorder="1"/>
    <xf numFmtId="0" fontId="5" fillId="5" borderId="23"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xf>
    <xf numFmtId="0" fontId="5" fillId="5" borderId="23" xfId="0" applyFont="1" applyFill="1" applyBorder="1" applyAlignment="1">
      <alignment horizontal="center"/>
    </xf>
    <xf numFmtId="0" fontId="2" fillId="4" borderId="5" xfId="0" applyFont="1" applyFill="1" applyBorder="1" applyAlignment="1">
      <alignment horizontal="center" vertical="center" wrapText="1"/>
    </xf>
    <xf numFmtId="4" fontId="1" fillId="0" borderId="5" xfId="0" applyNumberFormat="1" applyFont="1" applyFill="1" applyBorder="1" applyAlignment="1">
      <alignment wrapText="1"/>
    </xf>
    <xf numFmtId="4" fontId="1" fillId="0" borderId="19" xfId="0" applyNumberFormat="1" applyFont="1" applyFill="1" applyBorder="1" applyAlignment="1">
      <alignment wrapText="1"/>
    </xf>
    <xf numFmtId="0" fontId="7" fillId="5" borderId="22" xfId="0" applyFont="1" applyFill="1" applyBorder="1"/>
    <xf numFmtId="0" fontId="2" fillId="4" borderId="24" xfId="0" applyFont="1" applyFill="1" applyBorder="1" applyAlignment="1">
      <alignment horizontal="center" vertical="center" wrapText="1"/>
    </xf>
    <xf numFmtId="41" fontId="1" fillId="3" borderId="5" xfId="1" applyNumberFormat="1" applyFont="1" applyFill="1" applyBorder="1" applyAlignment="1">
      <alignment wrapText="1"/>
    </xf>
    <xf numFmtId="41" fontId="1" fillId="3" borderId="19" xfId="1" applyNumberFormat="1" applyFont="1" applyFill="1" applyBorder="1" applyAlignment="1">
      <alignment wrapText="1"/>
    </xf>
    <xf numFmtId="0" fontId="2" fillId="4" borderId="24" xfId="1" applyFont="1" applyFill="1" applyBorder="1" applyAlignment="1">
      <alignment horizontal="center" vertical="center" wrapText="1"/>
    </xf>
    <xf numFmtId="44" fontId="7" fillId="5" borderId="27" xfId="3" applyFont="1" applyFill="1" applyBorder="1"/>
    <xf numFmtId="0" fontId="5" fillId="4" borderId="9" xfId="0" applyFont="1" applyFill="1" applyBorder="1" applyAlignment="1">
      <alignment horizontal="center" vertical="center"/>
    </xf>
    <xf numFmtId="0" fontId="5" fillId="5" borderId="30" xfId="0" applyFont="1" applyFill="1" applyBorder="1" applyAlignment="1">
      <alignment horizontal="center" vertical="center" wrapText="1"/>
    </xf>
    <xf numFmtId="0" fontId="6" fillId="0" borderId="9" xfId="0" applyFont="1" applyBorder="1"/>
    <xf numFmtId="0" fontId="5" fillId="4" borderId="9" xfId="0" applyFont="1" applyFill="1" applyBorder="1" applyAlignment="1">
      <alignment horizontal="center"/>
    </xf>
    <xf numFmtId="0" fontId="5" fillId="5" borderId="30" xfId="0" applyFont="1" applyFill="1" applyBorder="1" applyAlignment="1">
      <alignment horizontal="center"/>
    </xf>
    <xf numFmtId="0" fontId="6" fillId="0" borderId="31" xfId="0" applyFont="1" applyBorder="1"/>
    <xf numFmtId="44" fontId="6" fillId="0" borderId="32" xfId="0" applyNumberFormat="1" applyFont="1" applyBorder="1" applyAlignment="1">
      <alignment wrapText="1"/>
    </xf>
    <xf numFmtId="0" fontId="6" fillId="0" borderId="33" xfId="0" applyFont="1" applyBorder="1"/>
    <xf numFmtId="0" fontId="10" fillId="3" borderId="36" xfId="0" applyFont="1" applyFill="1" applyBorder="1"/>
    <xf numFmtId="0" fontId="12" fillId="3" borderId="7" xfId="0" applyFont="1" applyFill="1" applyBorder="1" applyAlignment="1">
      <alignment vertical="center"/>
    </xf>
    <xf numFmtId="44" fontId="2" fillId="7" borderId="25" xfId="3" applyFont="1" applyFill="1" applyBorder="1" applyAlignment="1">
      <alignment wrapText="1"/>
    </xf>
    <xf numFmtId="44" fontId="2" fillId="7" borderId="26" xfId="3" applyFont="1" applyFill="1" applyBorder="1" applyAlignment="1">
      <alignment wrapText="1"/>
    </xf>
    <xf numFmtId="44" fontId="2" fillId="7" borderId="25" xfId="3" applyFont="1" applyFill="1" applyBorder="1"/>
    <xf numFmtId="44" fontId="2" fillId="7" borderId="26" xfId="3" applyFont="1" applyFill="1" applyBorder="1"/>
    <xf numFmtId="44" fontId="2" fillId="7" borderId="2" xfId="3" applyFont="1" applyFill="1" applyBorder="1"/>
    <xf numFmtId="44" fontId="7" fillId="7" borderId="10" xfId="3" applyFont="1" applyFill="1" applyBorder="1"/>
    <xf numFmtId="44" fontId="2" fillId="7" borderId="3" xfId="3" applyFont="1" applyFill="1" applyBorder="1"/>
    <xf numFmtId="44" fontId="7" fillId="7" borderId="12" xfId="3" applyFont="1" applyFill="1" applyBorder="1"/>
    <xf numFmtId="44" fontId="5" fillId="7" borderId="2" xfId="3" applyFont="1" applyFill="1" applyBorder="1"/>
    <xf numFmtId="44" fontId="5" fillId="7" borderId="10" xfId="3" applyFont="1" applyFill="1" applyBorder="1"/>
    <xf numFmtId="44" fontId="5" fillId="7" borderId="34" xfId="0" applyNumberFormat="1" applyFont="1" applyFill="1" applyBorder="1"/>
    <xf numFmtId="44" fontId="5" fillId="7" borderId="35" xfId="0" applyNumberFormat="1" applyFont="1" applyFill="1" applyBorder="1"/>
    <xf numFmtId="9" fontId="6" fillId="0" borderId="32" xfId="0" applyNumberFormat="1" applyFont="1" applyBorder="1" applyAlignment="1">
      <alignment wrapText="1"/>
    </xf>
    <xf numFmtId="0" fontId="6" fillId="0" borderId="32" xfId="0" applyFont="1" applyBorder="1"/>
    <xf numFmtId="44" fontId="6" fillId="0" borderId="33" xfId="3" applyFont="1" applyBorder="1"/>
    <xf numFmtId="44" fontId="5" fillId="7" borderId="34" xfId="3" applyFont="1" applyFill="1" applyBorder="1"/>
    <xf numFmtId="44" fontId="5" fillId="7" borderId="35" xfId="3" applyFont="1" applyFill="1" applyBorder="1"/>
    <xf numFmtId="1" fontId="6" fillId="0" borderId="32" xfId="0" applyNumberFormat="1" applyFont="1" applyBorder="1" applyAlignment="1">
      <alignment wrapText="1"/>
    </xf>
    <xf numFmtId="0" fontId="9" fillId="0" borderId="0" xfId="0" applyFont="1" applyFill="1" applyBorder="1" applyAlignment="1"/>
    <xf numFmtId="0" fontId="19" fillId="0" borderId="0" xfId="4" applyFont="1"/>
    <xf numFmtId="0" fontId="9" fillId="2" borderId="0" xfId="0" applyFont="1" applyFill="1" applyBorder="1" applyAlignment="1">
      <alignment horizontal="left"/>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8" fillId="3" borderId="22" xfId="0" applyFont="1" applyFill="1" applyBorder="1" applyAlignment="1">
      <alignment horizontal="center"/>
    </xf>
    <xf numFmtId="0" fontId="8" fillId="3" borderId="17" xfId="0" applyFont="1" applyFill="1" applyBorder="1" applyAlignment="1">
      <alignment horizontal="center"/>
    </xf>
    <xf numFmtId="0" fontId="8" fillId="3" borderId="16" xfId="0" applyFont="1" applyFill="1" applyBorder="1" applyAlignment="1">
      <alignment horizontal="center"/>
    </xf>
    <xf numFmtId="0" fontId="9" fillId="0" borderId="0" xfId="0" applyFont="1" applyFill="1" applyBorder="1" applyAlignment="1">
      <alignment horizontal="center"/>
    </xf>
    <xf numFmtId="0" fontId="11" fillId="6" borderId="3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37"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37" xfId="0" applyFont="1" applyFill="1" applyBorder="1" applyAlignment="1">
      <alignment horizontal="center" vertical="center"/>
    </xf>
    <xf numFmtId="0" fontId="11" fillId="6" borderId="36" xfId="0" applyFont="1" applyFill="1" applyBorder="1" applyAlignment="1">
      <alignment horizontal="center"/>
    </xf>
    <xf numFmtId="0" fontId="11" fillId="6" borderId="8"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2" borderId="0" xfId="0" applyFont="1" applyFill="1" applyAlignment="1">
      <alignment horizontal="left"/>
    </xf>
    <xf numFmtId="0" fontId="11" fillId="6" borderId="28" xfId="0" applyFont="1" applyFill="1" applyBorder="1" applyAlignment="1">
      <alignment horizontal="center"/>
    </xf>
    <xf numFmtId="0" fontId="11" fillId="6" borderId="29" xfId="0" applyFont="1" applyFill="1" applyBorder="1" applyAlignment="1">
      <alignment horizontal="center"/>
    </xf>
    <xf numFmtId="0" fontId="11" fillId="6" borderId="7" xfId="0" applyFont="1" applyFill="1" applyBorder="1" applyAlignment="1">
      <alignment horizontal="center"/>
    </xf>
    <xf numFmtId="0" fontId="17" fillId="6" borderId="28" xfId="0" applyFont="1" applyFill="1" applyBorder="1" applyAlignment="1">
      <alignment horizontal="center"/>
    </xf>
    <xf numFmtId="0" fontId="17" fillId="6" borderId="29" xfId="0" applyFont="1" applyFill="1" applyBorder="1" applyAlignment="1">
      <alignment horizontal="center"/>
    </xf>
    <xf numFmtId="0" fontId="17" fillId="6" borderId="7" xfId="0" applyFont="1" applyFill="1" applyBorder="1" applyAlignment="1">
      <alignment horizontal="center"/>
    </xf>
    <xf numFmtId="0" fontId="17" fillId="6" borderId="8" xfId="0" applyFont="1" applyFill="1" applyBorder="1" applyAlignment="1">
      <alignment horizontal="center"/>
    </xf>
    <xf numFmtId="0" fontId="13" fillId="0" borderId="0" xfId="0" applyFont="1" applyAlignment="1">
      <alignment horizontal="center"/>
    </xf>
    <xf numFmtId="0" fontId="8" fillId="0" borderId="7" xfId="0" applyFont="1" applyBorder="1" applyAlignment="1">
      <alignment horizontal="left" wrapText="1"/>
    </xf>
  </cellXfs>
  <cellStyles count="5">
    <cellStyle name="Currency" xfId="3" builtinId="4"/>
    <cellStyle name="Hyperlink" xfId="4" builtinId="8"/>
    <cellStyle name="Normal" xfId="0" builtinId="0"/>
    <cellStyle name="Normal_finalbud.GF01-350-001" xfId="1" xr:uid="{00000000-0005-0000-0000-000001000000}"/>
    <cellStyle name="Normal_FY06 Budgets Gaming Reimb" xfId="2" xr:uid="{00000000-0005-0000-0000-000002000000}"/>
  </cellStyles>
  <dxfs count="0"/>
  <tableStyles count="0" defaultTableStyle="TableStyleMedium2" defaultPivotStyle="PivotStyleLight16"/>
  <colors>
    <mruColors>
      <color rgb="FFF0F5FA"/>
      <color rgb="FFF9FBF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sh-mn.org/hssta/hsstat-training-resources/" TargetMode="External"/><Relationship Id="rId2" Type="http://schemas.openxmlformats.org/officeDocument/2006/relationships/hyperlink" Target="https://drive.google.com/file/d/1AmbiM_5wYpEKMedEJKDPo10iG-m1r1ql/view?usp=sharing" TargetMode="External"/><Relationship Id="rId1" Type="http://schemas.openxmlformats.org/officeDocument/2006/relationships/hyperlink" Target="https://mesh-mn.org/wp-content/uploads/2021/02/Copy-of-CSH-Services-Budget-Tool-2.0_MN-HSS-tailored-2021-01.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2F2C-F290-4B43-AB13-2E20A79A6A6F}">
  <dimension ref="B1:T9"/>
  <sheetViews>
    <sheetView showGridLines="0" tabSelected="1" workbookViewId="0">
      <selection activeCell="B5" sqref="B5"/>
    </sheetView>
  </sheetViews>
  <sheetFormatPr defaultRowHeight="14.4" x14ac:dyDescent="0.3"/>
  <cols>
    <col min="1" max="1" width="0.88671875" customWidth="1"/>
  </cols>
  <sheetData>
    <row r="1" spans="2:20" ht="4.5" customHeight="1" x14ac:dyDescent="0.3"/>
    <row r="2" spans="2:20" ht="24.6" x14ac:dyDescent="0.4">
      <c r="B2" s="97" t="s">
        <v>44</v>
      </c>
      <c r="C2" s="97"/>
      <c r="D2" s="97"/>
      <c r="E2" s="97"/>
      <c r="F2" s="97"/>
      <c r="G2" s="97"/>
      <c r="H2" s="97"/>
      <c r="I2" s="97"/>
      <c r="J2" s="97"/>
      <c r="K2" s="97"/>
      <c r="L2" s="95"/>
      <c r="M2" s="95"/>
      <c r="N2" s="95"/>
      <c r="O2" s="95"/>
      <c r="P2" s="95"/>
      <c r="Q2" s="95"/>
      <c r="R2" s="95"/>
      <c r="S2" s="95"/>
      <c r="T2" s="95"/>
    </row>
    <row r="3" spans="2:20" ht="10.5" customHeight="1" thickBot="1" x14ac:dyDescent="0.35"/>
    <row r="4" spans="2:20" ht="154.19999999999999" customHeight="1" thickTop="1" thickBot="1" x14ac:dyDescent="0.35">
      <c r="B4" s="98" t="s">
        <v>49</v>
      </c>
      <c r="C4" s="99"/>
      <c r="D4" s="99"/>
      <c r="E4" s="99"/>
      <c r="F4" s="99"/>
      <c r="G4" s="99"/>
      <c r="H4" s="99"/>
      <c r="I4" s="99"/>
      <c r="J4" s="99"/>
      <c r="K4" s="100"/>
    </row>
    <row r="5" spans="2:20" ht="15" thickTop="1" x14ac:dyDescent="0.3"/>
    <row r="6" spans="2:20" x14ac:dyDescent="0.3">
      <c r="B6" s="1" t="s">
        <v>48</v>
      </c>
    </row>
    <row r="7" spans="2:20" x14ac:dyDescent="0.3">
      <c r="B7" s="96" t="s">
        <v>47</v>
      </c>
    </row>
    <row r="8" spans="2:20" x14ac:dyDescent="0.3">
      <c r="B8" s="96" t="s">
        <v>45</v>
      </c>
    </row>
    <row r="9" spans="2:20" x14ac:dyDescent="0.3">
      <c r="B9" s="96" t="s">
        <v>46</v>
      </c>
    </row>
  </sheetData>
  <mergeCells count="2">
    <mergeCell ref="B2:K2"/>
    <mergeCell ref="B4:K4"/>
  </mergeCells>
  <hyperlinks>
    <hyperlink ref="B8" r:id="rId1" xr:uid="{46A20E93-0FAD-4569-B6A5-380957AC1312}"/>
    <hyperlink ref="B9" r:id="rId2" xr:uid="{8DAF2C61-B4A4-4ABE-A683-4E23CA450FBC}"/>
    <hyperlink ref="B7" r:id="rId3" xr:uid="{97E8E13B-6354-47ED-B8AB-B12B7FEAE117}"/>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1"/>
  <sheetViews>
    <sheetView showGridLines="0" zoomScaleNormal="100" workbookViewId="0">
      <selection activeCell="A3" sqref="A3:XFD3"/>
    </sheetView>
  </sheetViews>
  <sheetFormatPr defaultColWidth="8.88671875" defaultRowHeight="13.8" x14ac:dyDescent="0.25"/>
  <cols>
    <col min="1" max="1" width="0.88671875" style="1" customWidth="1"/>
    <col min="2" max="2" width="23.88671875" style="1" bestFit="1" customWidth="1"/>
    <col min="3" max="3" width="11" style="5" customWidth="1"/>
    <col min="4" max="4" width="10.6640625" style="1" customWidth="1"/>
    <col min="5" max="5" width="11.88671875" style="1" bestFit="1" customWidth="1"/>
    <col min="6" max="6" width="13.33203125" style="1" bestFit="1" customWidth="1"/>
    <col min="7" max="7" width="1.44140625" style="1" customWidth="1"/>
    <col min="8" max="8" width="8.33203125" style="1" customWidth="1"/>
    <col min="9" max="9" width="9.109375" style="1" bestFit="1" customWidth="1"/>
    <col min="10" max="10" width="7.33203125" style="1" customWidth="1"/>
    <col min="11" max="11" width="9.6640625" style="1" customWidth="1"/>
    <col min="12" max="12" width="7" style="1" customWidth="1"/>
    <col min="13" max="13" width="9.44140625" style="1" customWidth="1"/>
    <col min="14" max="14" width="8.6640625" style="1" customWidth="1"/>
    <col min="15" max="15" width="10.44140625" style="1" customWidth="1"/>
    <col min="16" max="16" width="10.109375" style="1" customWidth="1"/>
    <col min="17" max="17" width="12.6640625" style="1" customWidth="1"/>
    <col min="18" max="18" width="1.44140625" style="1" customWidth="1"/>
    <col min="19" max="19" width="11.109375" style="1" bestFit="1" customWidth="1"/>
    <col min="20" max="20" width="11.88671875" style="7" customWidth="1"/>
    <col min="21" max="21" width="9.33203125" style="7" bestFit="1" customWidth="1"/>
    <col min="22" max="16384" width="8.88671875" style="1"/>
  </cols>
  <sheetData>
    <row r="1" spans="2:21" ht="4.5" customHeight="1" x14ac:dyDescent="0.25"/>
    <row r="2" spans="2:21" s="3" customFormat="1" ht="24.6" x14ac:dyDescent="0.4">
      <c r="B2" s="97" t="s">
        <v>37</v>
      </c>
      <c r="C2" s="97"/>
      <c r="D2" s="97"/>
      <c r="E2" s="97"/>
      <c r="F2" s="97"/>
      <c r="G2" s="97"/>
      <c r="H2" s="97"/>
      <c r="I2" s="97"/>
      <c r="J2" s="97"/>
      <c r="K2" s="97"/>
      <c r="L2" s="97"/>
      <c r="M2" s="97"/>
      <c r="N2" s="97"/>
      <c r="O2" s="97"/>
      <c r="P2" s="97"/>
      <c r="Q2" s="97"/>
      <c r="R2" s="97"/>
      <c r="S2" s="97"/>
      <c r="T2" s="97"/>
      <c r="U2" s="4"/>
    </row>
    <row r="3" spans="2:21" s="3" customFormat="1" ht="10.5" customHeight="1" thickBot="1" x14ac:dyDescent="0.45">
      <c r="B3" s="104"/>
      <c r="C3" s="104"/>
      <c r="D3" s="104"/>
      <c r="E3" s="104"/>
      <c r="F3" s="104"/>
      <c r="G3" s="104"/>
      <c r="H3" s="104"/>
      <c r="I3" s="104"/>
      <c r="J3" s="104"/>
      <c r="K3" s="104"/>
      <c r="L3" s="104"/>
      <c r="M3" s="104"/>
      <c r="N3" s="104"/>
      <c r="O3" s="104"/>
      <c r="P3" s="104"/>
      <c r="Q3" s="104"/>
      <c r="R3" s="104"/>
      <c r="S3" s="104"/>
      <c r="T3" s="104"/>
      <c r="U3" s="4"/>
    </row>
    <row r="4" spans="2:21" s="3" customFormat="1" ht="25.8" thickTop="1" thickBot="1" x14ac:dyDescent="0.45">
      <c r="B4" s="112"/>
      <c r="C4" s="113"/>
      <c r="D4" s="105" t="s">
        <v>29</v>
      </c>
      <c r="E4" s="106"/>
      <c r="F4" s="107"/>
      <c r="G4" s="75"/>
      <c r="H4" s="105" t="s">
        <v>28</v>
      </c>
      <c r="I4" s="108"/>
      <c r="J4" s="108"/>
      <c r="K4" s="108"/>
      <c r="L4" s="108"/>
      <c r="M4" s="108"/>
      <c r="N4" s="108"/>
      <c r="O4" s="108"/>
      <c r="P4" s="108"/>
      <c r="Q4" s="109"/>
      <c r="R4" s="76"/>
      <c r="S4" s="110" t="s">
        <v>27</v>
      </c>
      <c r="T4" s="111"/>
      <c r="U4" s="4"/>
    </row>
    <row r="5" spans="2:21" s="2" customFormat="1" ht="39.6" x14ac:dyDescent="0.25">
      <c r="B5" s="43" t="s">
        <v>0</v>
      </c>
      <c r="C5" s="44" t="s">
        <v>1</v>
      </c>
      <c r="D5" s="45" t="s">
        <v>18</v>
      </c>
      <c r="E5" s="44" t="s">
        <v>2</v>
      </c>
      <c r="F5" s="65" t="s">
        <v>41</v>
      </c>
      <c r="G5" s="46"/>
      <c r="H5" s="45" t="s">
        <v>19</v>
      </c>
      <c r="I5" s="47" t="s">
        <v>20</v>
      </c>
      <c r="J5" s="47" t="s">
        <v>21</v>
      </c>
      <c r="K5" s="47" t="s">
        <v>3</v>
      </c>
      <c r="L5" s="47" t="s">
        <v>22</v>
      </c>
      <c r="M5" s="47" t="s">
        <v>23</v>
      </c>
      <c r="N5" s="48" t="s">
        <v>24</v>
      </c>
      <c r="O5" s="47" t="s">
        <v>25</v>
      </c>
      <c r="P5" s="58" t="s">
        <v>26</v>
      </c>
      <c r="Q5" s="62" t="s">
        <v>4</v>
      </c>
      <c r="R5" s="22"/>
      <c r="S5" s="45" t="s">
        <v>13</v>
      </c>
      <c r="T5" s="49" t="s">
        <v>14</v>
      </c>
      <c r="U5" s="15"/>
    </row>
    <row r="6" spans="2:21" ht="26.4" x14ac:dyDescent="0.25">
      <c r="B6" s="23" t="s">
        <v>6</v>
      </c>
      <c r="C6" s="31" t="s">
        <v>5</v>
      </c>
      <c r="D6" s="17">
        <v>22</v>
      </c>
      <c r="E6" s="63">
        <v>2080</v>
      </c>
      <c r="F6" s="77">
        <f>D6*E6</f>
        <v>45760</v>
      </c>
      <c r="G6" s="33">
        <f>+E6*D6</f>
        <v>45760</v>
      </c>
      <c r="H6" s="19">
        <f>+G6*0.062</f>
        <v>2837.12</v>
      </c>
      <c r="I6" s="11">
        <f>+G6*0.0145</f>
        <v>663.52</v>
      </c>
      <c r="J6" s="11">
        <f>IF(G6&gt;28000,28000*0.025,G6*0.025)</f>
        <v>700</v>
      </c>
      <c r="K6" s="11">
        <f>27*12</f>
        <v>324</v>
      </c>
      <c r="L6" s="11">
        <f>+((G6/12)*0.93/100)*12</f>
        <v>425.5680000000001</v>
      </c>
      <c r="M6" s="11">
        <v>11132</v>
      </c>
      <c r="N6" s="11">
        <f>+G6*0.01</f>
        <v>457.6</v>
      </c>
      <c r="O6" s="11">
        <f>+G6*0.03</f>
        <v>1372.8</v>
      </c>
      <c r="P6" s="59">
        <f>+G6*0.03</f>
        <v>1372.8</v>
      </c>
      <c r="Q6" s="79">
        <f>SUM(H6:P6)</f>
        <v>19285.407999999996</v>
      </c>
      <c r="R6" s="22"/>
      <c r="S6" s="81">
        <f>F6+Q6</f>
        <v>65045.407999999996</v>
      </c>
      <c r="T6" s="82">
        <f>S6/12</f>
        <v>5420.4506666666666</v>
      </c>
      <c r="U6" s="16"/>
    </row>
    <row r="7" spans="2:21" ht="13.8" customHeight="1" x14ac:dyDescent="0.25">
      <c r="B7" s="23"/>
      <c r="C7" s="31"/>
      <c r="D7" s="17"/>
      <c r="E7" s="63">
        <v>2080</v>
      </c>
      <c r="F7" s="77">
        <f>D7*E7</f>
        <v>0</v>
      </c>
      <c r="G7" s="33">
        <f>+E7*D7</f>
        <v>0</v>
      </c>
      <c r="H7" s="19">
        <f>+G7*0.062</f>
        <v>0</v>
      </c>
      <c r="I7" s="11">
        <f>+G7*0.0145</f>
        <v>0</v>
      </c>
      <c r="J7" s="11">
        <f>IF(G7&gt;28000,28000*0.025,G7*0.025)</f>
        <v>0</v>
      </c>
      <c r="K7" s="11">
        <v>0</v>
      </c>
      <c r="L7" s="11">
        <f>+((G7/12)*0.93/100)*12</f>
        <v>0</v>
      </c>
      <c r="M7" s="11">
        <v>0</v>
      </c>
      <c r="N7" s="11">
        <f>+G7*0.01</f>
        <v>0</v>
      </c>
      <c r="O7" s="11">
        <f>+G7*0.03</f>
        <v>0</v>
      </c>
      <c r="P7" s="59">
        <f>+G7*0.03</f>
        <v>0</v>
      </c>
      <c r="Q7" s="79">
        <f>SUM(H7:P7)</f>
        <v>0</v>
      </c>
      <c r="R7" s="22"/>
      <c r="S7" s="81">
        <f>F7+Q7</f>
        <v>0</v>
      </c>
      <c r="T7" s="82">
        <f>S7/12</f>
        <v>0</v>
      </c>
      <c r="U7" s="16"/>
    </row>
    <row r="8" spans="2:21" ht="14.1" customHeight="1" thickBot="1" x14ac:dyDescent="0.3">
      <c r="B8" s="24"/>
      <c r="C8" s="32"/>
      <c r="D8" s="18"/>
      <c r="E8" s="64">
        <v>2080</v>
      </c>
      <c r="F8" s="78">
        <f t="shared" ref="F8" si="0">D8*E8</f>
        <v>0</v>
      </c>
      <c r="G8" s="33">
        <f t="shared" ref="G8" si="1">+E8*D8</f>
        <v>0</v>
      </c>
      <c r="H8" s="20">
        <f t="shared" ref="H8" si="2">+G8*0.062</f>
        <v>0</v>
      </c>
      <c r="I8" s="21">
        <f>+G8*0.0145</f>
        <v>0</v>
      </c>
      <c r="J8" s="21">
        <f t="shared" ref="J8" si="3">IF(G8&gt;28000,28000*0.025,G8*0.025)</f>
        <v>0</v>
      </c>
      <c r="K8" s="21">
        <v>0</v>
      </c>
      <c r="L8" s="21">
        <f t="shared" ref="L8" si="4">+((G8/12)*0.93/100)*12</f>
        <v>0</v>
      </c>
      <c r="M8" s="21">
        <v>0</v>
      </c>
      <c r="N8" s="21">
        <f t="shared" ref="N8" si="5">+G8*0.01</f>
        <v>0</v>
      </c>
      <c r="O8" s="21">
        <f>+G8*0.03</f>
        <v>0</v>
      </c>
      <c r="P8" s="60">
        <f>+H8*0.03</f>
        <v>0</v>
      </c>
      <c r="Q8" s="80">
        <f t="shared" ref="Q8" si="6">SUM(H8:P8)</f>
        <v>0</v>
      </c>
      <c r="R8" s="22"/>
      <c r="S8" s="83">
        <f t="shared" ref="S8" si="7">F8+Q8</f>
        <v>0</v>
      </c>
      <c r="T8" s="84">
        <f t="shared" ref="T8" si="8">S8/12</f>
        <v>0</v>
      </c>
      <c r="U8" s="16"/>
    </row>
    <row r="9" spans="2:21" ht="14.1" customHeight="1" thickBot="1" x14ac:dyDescent="0.3">
      <c r="B9" s="25"/>
      <c r="C9" s="26"/>
      <c r="D9" s="34"/>
      <c r="E9" s="61" t="s">
        <v>27</v>
      </c>
      <c r="F9" s="66">
        <f>SUM(F6:F8)</f>
        <v>45760</v>
      </c>
      <c r="G9" s="27"/>
      <c r="H9" s="101"/>
      <c r="I9" s="102"/>
      <c r="J9" s="102"/>
      <c r="K9" s="102"/>
      <c r="L9" s="102"/>
      <c r="M9" s="102"/>
      <c r="N9" s="102"/>
      <c r="O9" s="103"/>
      <c r="P9" s="61" t="s">
        <v>27</v>
      </c>
      <c r="Q9" s="66">
        <f>SUM(Q6:Q8)</f>
        <v>19285.407999999996</v>
      </c>
      <c r="R9" s="28"/>
      <c r="S9" s="29">
        <f>SUM(S6:S8)</f>
        <v>65045.407999999996</v>
      </c>
      <c r="T9" s="30">
        <f>SUM(T6:T8)</f>
        <v>5420.4506666666666</v>
      </c>
      <c r="U9" s="16"/>
    </row>
    <row r="10" spans="2:21" ht="4.5" customHeight="1" thickTop="1" x14ac:dyDescent="0.25">
      <c r="B10" s="38"/>
      <c r="C10" s="39"/>
      <c r="D10" s="38"/>
      <c r="E10" s="41"/>
      <c r="F10" s="42"/>
      <c r="G10" s="38"/>
      <c r="H10" s="40"/>
      <c r="I10" s="40"/>
      <c r="J10" s="40"/>
      <c r="K10" s="40"/>
      <c r="L10" s="40"/>
      <c r="M10" s="40"/>
      <c r="N10" s="40"/>
      <c r="O10" s="40"/>
      <c r="P10" s="41"/>
      <c r="Q10" s="42"/>
      <c r="R10" s="22"/>
      <c r="S10" s="42"/>
      <c r="T10" s="42"/>
      <c r="U10" s="16"/>
    </row>
    <row r="11" spans="2:21" ht="15.6" x14ac:dyDescent="0.25">
      <c r="B11" s="12"/>
      <c r="C11" s="13"/>
      <c r="D11" s="12"/>
      <c r="E11" s="12"/>
      <c r="F11" s="12"/>
      <c r="G11" s="12"/>
      <c r="H11" s="35"/>
      <c r="I11" s="35"/>
      <c r="J11" s="35"/>
      <c r="K11" s="35"/>
      <c r="L11" s="35"/>
      <c r="M11" s="35"/>
      <c r="N11" s="35"/>
      <c r="O11" s="35"/>
      <c r="P11" s="36"/>
      <c r="Q11" s="37"/>
      <c r="R11" s="22"/>
      <c r="S11" s="14"/>
      <c r="T11" s="14"/>
      <c r="U11" s="16"/>
    </row>
  </sheetData>
  <mergeCells count="7">
    <mergeCell ref="H9:O9"/>
    <mergeCell ref="B3:T3"/>
    <mergeCell ref="B2:T2"/>
    <mergeCell ref="D4:F4"/>
    <mergeCell ref="H4:Q4"/>
    <mergeCell ref="S4:T4"/>
    <mergeCell ref="B4:C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768B-E305-4FFB-93DB-21716578377B}">
  <dimension ref="B1:H20"/>
  <sheetViews>
    <sheetView showGridLines="0" workbookViewId="0">
      <selection activeCell="B16" sqref="B16"/>
    </sheetView>
  </sheetViews>
  <sheetFormatPr defaultColWidth="8.88671875" defaultRowHeight="13.8" x14ac:dyDescent="0.25"/>
  <cols>
    <col min="1" max="1" width="0.88671875" style="1" customWidth="1"/>
    <col min="2" max="2" width="26.33203125" style="1" bestFit="1" customWidth="1"/>
    <col min="3" max="3" width="15" style="1" customWidth="1"/>
    <col min="4" max="4" width="14.33203125" style="1" customWidth="1"/>
    <col min="5" max="5" width="14.88671875" style="1" customWidth="1"/>
    <col min="6" max="6" width="17.6640625" style="1" customWidth="1"/>
    <col min="7" max="7" width="14.6640625" style="1" customWidth="1"/>
    <col min="8" max="8" width="15" style="1" customWidth="1"/>
    <col min="9" max="16384" width="8.88671875" style="1"/>
  </cols>
  <sheetData>
    <row r="1" spans="2:8" ht="4.5" customHeight="1" x14ac:dyDescent="0.25"/>
    <row r="2" spans="2:8" ht="24.6" x14ac:dyDescent="0.4">
      <c r="B2" s="114" t="s">
        <v>36</v>
      </c>
      <c r="C2" s="114"/>
      <c r="D2" s="114"/>
      <c r="E2" s="114"/>
      <c r="F2" s="114"/>
      <c r="G2" s="114"/>
      <c r="H2" s="114"/>
    </row>
    <row r="3" spans="2:8" ht="9" customHeight="1" thickBot="1" x14ac:dyDescent="0.35">
      <c r="B3" s="122"/>
      <c r="C3" s="122"/>
      <c r="D3" s="122"/>
      <c r="E3" s="122"/>
      <c r="F3" s="122"/>
      <c r="G3" s="122"/>
      <c r="H3" s="122"/>
    </row>
    <row r="4" spans="2:8" ht="16.8" thickTop="1" thickBot="1" x14ac:dyDescent="0.35">
      <c r="B4" s="115" t="s">
        <v>38</v>
      </c>
      <c r="C4" s="116"/>
      <c r="D4" s="116"/>
      <c r="E4" s="116"/>
      <c r="F4" s="116"/>
      <c r="G4" s="117"/>
      <c r="H4" s="111"/>
    </row>
    <row r="5" spans="2:8" ht="41.4" x14ac:dyDescent="0.25">
      <c r="B5" s="67" t="s">
        <v>8</v>
      </c>
      <c r="C5" s="50" t="s">
        <v>7</v>
      </c>
      <c r="D5" s="50" t="s">
        <v>35</v>
      </c>
      <c r="E5" s="50" t="s">
        <v>34</v>
      </c>
      <c r="F5" s="55" t="s">
        <v>9</v>
      </c>
      <c r="G5" s="54" t="s">
        <v>12</v>
      </c>
      <c r="H5" s="68" t="s">
        <v>11</v>
      </c>
    </row>
    <row r="6" spans="2:8" x14ac:dyDescent="0.25">
      <c r="B6" s="69" t="s">
        <v>33</v>
      </c>
      <c r="C6" s="8">
        <v>0.65</v>
      </c>
      <c r="D6" s="6">
        <v>40</v>
      </c>
      <c r="E6" s="6">
        <f>((C6*D6)*4)</f>
        <v>104</v>
      </c>
      <c r="F6" s="53">
        <v>17.170000000000002</v>
      </c>
      <c r="G6" s="85">
        <f>F6*E6*52</f>
        <v>92855.360000000015</v>
      </c>
      <c r="H6" s="86">
        <f>G6/12</f>
        <v>7737.9466666666676</v>
      </c>
    </row>
    <row r="7" spans="2:8" x14ac:dyDescent="0.25">
      <c r="B7" s="69" t="s">
        <v>33</v>
      </c>
      <c r="C7" s="8">
        <v>0.55000000000000004</v>
      </c>
      <c r="D7" s="6">
        <v>40</v>
      </c>
      <c r="E7" s="6">
        <f>((C7*D7)*4)</f>
        <v>88</v>
      </c>
      <c r="F7" s="53">
        <v>17.170000000000002</v>
      </c>
      <c r="G7" s="85">
        <f>F7*E7*52</f>
        <v>78569.919999999998</v>
      </c>
      <c r="H7" s="86">
        <f>G7/12</f>
        <v>6547.4933333333329</v>
      </c>
    </row>
    <row r="8" spans="2:8" ht="14.4" thickBot="1" x14ac:dyDescent="0.3">
      <c r="B8" s="72" t="s">
        <v>33</v>
      </c>
      <c r="C8" s="89">
        <v>0.46</v>
      </c>
      <c r="D8" s="90">
        <v>40</v>
      </c>
      <c r="E8" s="90">
        <f>((C8*D8)*4)</f>
        <v>73.600000000000009</v>
      </c>
      <c r="F8" s="91">
        <v>17.170000000000002</v>
      </c>
      <c r="G8" s="92">
        <f>F8*E8*52</f>
        <v>65713.024000000005</v>
      </c>
      <c r="H8" s="93">
        <f>G8/12</f>
        <v>5476.0853333333334</v>
      </c>
    </row>
    <row r="9" spans="2:8" ht="56.1" customHeight="1" thickTop="1" x14ac:dyDescent="0.25">
      <c r="B9" s="123" t="s">
        <v>42</v>
      </c>
      <c r="C9" s="123"/>
      <c r="D9" s="123"/>
      <c r="E9" s="123"/>
      <c r="F9" s="123"/>
      <c r="G9" s="123"/>
      <c r="H9" s="123"/>
    </row>
    <row r="10" spans="2:8" ht="14.4" thickBot="1" x14ac:dyDescent="0.3">
      <c r="C10" s="10"/>
      <c r="F10" s="7"/>
      <c r="G10" s="7"/>
      <c r="H10" s="7"/>
    </row>
    <row r="11" spans="2:8" ht="16.8" thickTop="1" thickBot="1" x14ac:dyDescent="0.35">
      <c r="B11" s="118" t="s">
        <v>39</v>
      </c>
      <c r="C11" s="119"/>
      <c r="D11" s="119"/>
      <c r="E11" s="120"/>
      <c r="F11" s="121"/>
      <c r="G11" s="7"/>
      <c r="H11" s="7"/>
    </row>
    <row r="12" spans="2:8" ht="27.6" x14ac:dyDescent="0.25">
      <c r="B12" s="67" t="s">
        <v>8</v>
      </c>
      <c r="C12" s="50" t="s">
        <v>30</v>
      </c>
      <c r="D12" s="52" t="s">
        <v>9</v>
      </c>
      <c r="E12" s="54" t="s">
        <v>12</v>
      </c>
      <c r="F12" s="68" t="s">
        <v>11</v>
      </c>
    </row>
    <row r="13" spans="2:8" x14ac:dyDescent="0.25">
      <c r="B13" s="69" t="s">
        <v>16</v>
      </c>
      <c r="C13" s="9">
        <v>8</v>
      </c>
      <c r="D13" s="53">
        <v>174.22</v>
      </c>
      <c r="E13" s="85">
        <f>C13*D13*52</f>
        <v>72475.520000000004</v>
      </c>
      <c r="F13" s="86">
        <f>E13/12</f>
        <v>6039.626666666667</v>
      </c>
    </row>
    <row r="14" spans="2:8" ht="14.4" thickBot="1" x14ac:dyDescent="0.3">
      <c r="B14" s="72" t="s">
        <v>16</v>
      </c>
      <c r="C14" s="94">
        <v>13</v>
      </c>
      <c r="D14" s="91">
        <v>174.22</v>
      </c>
      <c r="E14" s="92">
        <f>C14*D14*52</f>
        <v>117772.72</v>
      </c>
      <c r="F14" s="93">
        <f>E14/12</f>
        <v>9814.3933333333334</v>
      </c>
    </row>
    <row r="15" spans="2:8" ht="54" customHeight="1" thickTop="1" x14ac:dyDescent="0.25">
      <c r="B15" s="123" t="s">
        <v>43</v>
      </c>
      <c r="C15" s="123"/>
      <c r="D15" s="123"/>
      <c r="E15" s="123"/>
      <c r="F15" s="123"/>
    </row>
    <row r="16" spans="2:8" ht="14.4" thickBot="1" x14ac:dyDescent="0.3">
      <c r="C16" s="10"/>
    </row>
    <row r="17" spans="2:6" ht="16.8" thickTop="1" thickBot="1" x14ac:dyDescent="0.35">
      <c r="B17" s="118" t="s">
        <v>40</v>
      </c>
      <c r="C17" s="119"/>
      <c r="D17" s="119"/>
      <c r="E17" s="120"/>
      <c r="F17" s="121"/>
    </row>
    <row r="18" spans="2:6" x14ac:dyDescent="0.25">
      <c r="B18" s="70" t="s">
        <v>10</v>
      </c>
      <c r="C18" s="51" t="s">
        <v>31</v>
      </c>
      <c r="D18" s="56" t="s">
        <v>32</v>
      </c>
      <c r="E18" s="57" t="s">
        <v>17</v>
      </c>
      <c r="F18" s="71" t="s">
        <v>15</v>
      </c>
    </row>
    <row r="19" spans="2:6" ht="14.4" thickBot="1" x14ac:dyDescent="0.3">
      <c r="B19" s="72">
        <v>20</v>
      </c>
      <c r="C19" s="73">
        <v>15.86</v>
      </c>
      <c r="D19" s="74">
        <v>30</v>
      </c>
      <c r="E19" s="87">
        <f>B19*C19*D19</f>
        <v>9516</v>
      </c>
      <c r="F19" s="88">
        <f>E19*0.5</f>
        <v>4758</v>
      </c>
    </row>
    <row r="20" spans="2:6" ht="14.4" thickTop="1" x14ac:dyDescent="0.25"/>
  </sheetData>
  <mergeCells count="7">
    <mergeCell ref="B2:H2"/>
    <mergeCell ref="B4:H4"/>
    <mergeCell ref="B11:F11"/>
    <mergeCell ref="B17:F17"/>
    <mergeCell ref="B3:H3"/>
    <mergeCell ref="B9:H9"/>
    <mergeCell ref="B15:F15"/>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Tool</vt:lpstr>
      <vt:lpstr>Staff Costs Forecasting Tool</vt:lpstr>
      <vt:lpstr>Revenue Forecasting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Syverson</dc:creator>
  <cp:lastModifiedBy>Owner</cp:lastModifiedBy>
  <dcterms:created xsi:type="dcterms:W3CDTF">2021-03-16T15:50:27Z</dcterms:created>
  <dcterms:modified xsi:type="dcterms:W3CDTF">2021-03-31T15:16:16Z</dcterms:modified>
</cp:coreProperties>
</file>